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6\"/>
    </mc:Choice>
  </mc:AlternateContent>
  <xr:revisionPtr revIDLastSave="0" documentId="13_ncr:1_{F728C3EC-B1A3-4300-8A63-7D59F275F010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39" i="1" l="1"/>
  <c r="C38" i="1"/>
  <c r="C37" i="1"/>
  <c r="C29" i="1"/>
  <c r="C30" i="1" s="1"/>
  <c r="C43" i="1"/>
  <c r="I40" i="1"/>
  <c r="I39" i="1"/>
  <c r="I38" i="1"/>
  <c r="I37" i="1"/>
  <c r="I36" i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32" i="1" l="1"/>
  <c r="C34" i="1" s="1"/>
  <c r="C31" i="1"/>
  <c r="C40" i="1"/>
  <c r="D66" i="2"/>
  <c r="H65" i="2"/>
  <c r="H64" i="2"/>
  <c r="C42" i="1" l="1"/>
  <c r="C44" i="1" s="1"/>
  <c r="C46" i="1" s="1"/>
  <c r="C41" i="1"/>
  <c r="H66" i="2"/>
  <c r="D68" i="2"/>
  <c r="D69" i="2" l="1"/>
  <c r="H68" i="2"/>
  <c r="H69" i="2" l="1"/>
  <c r="D70" i="2"/>
  <c r="H70" i="2" s="1"/>
</calcChain>
</file>

<file path=xl/sharedStrings.xml><?xml version="1.0" encoding="utf-8"?>
<sst xmlns="http://schemas.openxmlformats.org/spreadsheetml/2006/main" count="238" uniqueCount="143">
  <si>
    <t>СВОДКА ЗАТРАТ</t>
  </si>
  <si>
    <t>P_0966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</si>
  <si>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</si>
  <si>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</si>
  <si>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</si>
  <si>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</si>
  <si>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</si>
  <si>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</si>
  <si>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</si>
  <si>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</si>
  <si>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</si>
  <si>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</si>
  <si>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</si>
  <si>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</si>
  <si>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</si>
  <si>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</si>
  <si>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</si>
  <si>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</si>
  <si>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</si>
  <si>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</si>
  <si>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</si>
  <si>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</si>
  <si>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</si>
  <si>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</si>
  <si>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</si>
  <si>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</si>
  <si>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</si>
  <si>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</si>
  <si>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</si>
  <si>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</si>
  <si>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</si>
  <si>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</si>
  <si>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</si>
  <si>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</si>
  <si>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</si>
  <si>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</si>
  <si>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</si>
  <si>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</si>
  <si>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</si>
  <si>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</si>
  <si>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</si>
  <si>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</si>
  <si>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</si>
  <si>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</si>
  <si>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</si>
  <si>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</si>
  <si>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</si>
  <si>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</si>
  <si>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</si>
  <si>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</si>
  <si>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</si>
  <si>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</si>
  <si>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</si>
  <si>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</si>
  <si>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</si>
  <si>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</si>
  <si>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</si>
  <si>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</si>
  <si>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</si>
  <si>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</si>
  <si>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</si>
  <si>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</si>
  <si>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</si>
  <si>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</si>
  <si>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</si>
  <si>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</si>
  <si>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</si>
  <si>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</si>
  <si>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</si>
  <si>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</si>
  <si>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</si>
  <si>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</si>
  <si>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</si>
  <si>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</si>
  <si>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</si>
  <si>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</si>
  <si>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</si>
  <si>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</si>
  <si>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</si>
  <si>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</si>
  <si>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</si>
  <si>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</si>
  <si>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</si>
  <si>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</si>
  <si>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</si>
  <si>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</si>
  <si>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</si>
  <si>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</si>
  <si>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</si>
  <si>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</si>
  <si>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</si>
  <si>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</si>
  <si>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</si>
  <si>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</si>
  <si>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</si>
  <si>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</si>
  <si>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</si>
  <si>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</si>
  <si>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</si>
  <si>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</si>
  <si>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</si>
  <si>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</si>
  <si>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</si>
  <si>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</si>
  <si>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</si>
  <si>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</si>
  <si>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</si>
  <si>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</si>
  <si>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</si>
  <si>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</si>
  <si>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</si>
  <si>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</si>
  <si>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</si>
  <si>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</si>
  <si>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</si>
  <si>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</si>
  <si>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</si>
  <si>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</si>
  <si>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</si>
  <si>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</si>
  <si>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</si>
  <si>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</si>
  <si>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</si>
  <si>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</si>
  <si>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</si>
  <si>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</si>
  <si>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</si>
  <si>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</si>
  <si>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</si>
  <si>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</si>
  <si>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</si>
  <si>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</si>
  <si>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</si>
  <si>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</si>
  <si>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</si>
  <si>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</si>
  <si>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</si>
  <si>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</si>
  <si>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Ф-6 от ТП-152 (торсада) (протяженностью 0,4 км)</t>
  </si>
  <si>
    <t>Реконструкция ВЛ-0,4 кВ Ф-6 от ТП-152 (торсада) (протяженностью 0,4 км)</t>
  </si>
  <si>
    <t>Реконструкция ВЛ-0,4 кВ Ф-6 от ТП-152 (торсада) (протяженностью 0,4 км)</t>
  </si>
  <si>
    <t>Реконструкция ВЛ-0,4 кВ Ф-6 от ТП-152 (торсада) (протяженностью 0,4 км)</t>
  </si>
  <si>
    <t>Реконструкция ВЛ-0,4 кВ Ф-6 от ТП-152 (торсада) (протяженностью 0,4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</si>
</sst>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6CA1274F-0DC3-4A03-9E60-030D867F68C5}"/>
    <cellStyle name="Обычный" xfId="0" builtinId="0"/>
    <cellStyle name="Обычный 2" xfId="4" xr:uid="{4F850ED4-6AB5-4EA2-BBA1-6F758E1183BF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1.21875" customWidth="1"/>
    <col min="9" max="9" width="13.441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138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119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120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121</v>
      </c>
      <c r="C26" s="54"/>
      <c r="D26" s="51"/>
      <c r="E26" s="51"/>
      <c r="F26" s="51"/>
      <c r="G26" s="52"/>
      <c r="H26" s="52" t="s">
        <v>122</v>
      </c>
      <c r="I26" s="52"/>
    </row>
    <row r="27" spans="1:9" ht="17.100000000000001" customHeight="1" x14ac:dyDescent="0.3">
      <c r="A27" s="55" t="s">
        <v>6</v>
      </c>
      <c r="B27" s="53" t="s">
        <v>123</v>
      </c>
      <c r="C27" s="56">
        <v>0</v>
      </c>
      <c r="D27" s="57"/>
      <c r="E27" s="57"/>
      <c r="F27" s="57"/>
      <c r="G27" s="58" t="s">
        <v>124</v>
      </c>
      <c r="H27" s="58" t="s">
        <v>125</v>
      </c>
      <c r="I27" s="58" t="s">
        <v>126</v>
      </c>
    </row>
    <row r="28" spans="1:9" ht="17.100000000000001" customHeight="1" x14ac:dyDescent="0.3">
      <c r="A28" s="55" t="s">
        <v>7</v>
      </c>
      <c r="B28" s="53" t="s">
        <v>127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128</v>
      </c>
      <c r="C29" s="62">
        <f>ССР!G61*1.2</f>
        <v>120.93852243393599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120.93852243393599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129</v>
      </c>
      <c r="C31" s="62">
        <f>C30-ROUND(C30/1.2,5)</f>
        <v>20.156422433935987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130</v>
      </c>
      <c r="C32" s="67">
        <f>C30*I38</f>
        <v>140.28775478890978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50"/>
      <c r="B33" s="53" t="s">
        <v>131</v>
      </c>
      <c r="C33" s="62">
        <v>0.92</v>
      </c>
      <c r="D33" s="57"/>
      <c r="E33" s="68"/>
      <c r="F33" s="69"/>
      <c r="G33" s="70"/>
      <c r="H33" s="60"/>
      <c r="I33" s="66"/>
    </row>
    <row r="34" spans="1:9" ht="15.6" x14ac:dyDescent="0.3">
      <c r="A34" s="50"/>
      <c r="B34" s="53" t="s">
        <v>132</v>
      </c>
      <c r="C34" s="67">
        <f>C32*C33</f>
        <v>129.064734405797</v>
      </c>
      <c r="D34" s="57"/>
      <c r="E34" s="68"/>
      <c r="F34" s="69"/>
      <c r="G34" s="70"/>
      <c r="H34" s="60"/>
      <c r="I34" s="66"/>
    </row>
    <row r="35" spans="1:9" ht="15.6" x14ac:dyDescent="0.3">
      <c r="A35" s="82" t="s">
        <v>133</v>
      </c>
      <c r="B35" s="83"/>
      <c r="C35" s="84"/>
      <c r="D35" s="51"/>
      <c r="E35" s="71"/>
      <c r="F35" s="72"/>
      <c r="G35" s="59">
        <v>2024</v>
      </c>
      <c r="H35" s="60">
        <v>109.11350326220534</v>
      </c>
      <c r="I35" s="66"/>
    </row>
    <row r="36" spans="1:9" ht="15.6" x14ac:dyDescent="0.3">
      <c r="A36" s="50">
        <v>1</v>
      </c>
      <c r="B36" s="53" t="s">
        <v>121</v>
      </c>
      <c r="C36" s="54"/>
      <c r="D36" s="51"/>
      <c r="E36" s="73"/>
      <c r="F36" s="74"/>
      <c r="G36" s="59">
        <v>2025</v>
      </c>
      <c r="H36" s="60">
        <v>107.81631706396419</v>
      </c>
      <c r="I36" s="75">
        <f>(H36+100)/200</f>
        <v>1.039081585319821</v>
      </c>
    </row>
    <row r="37" spans="1:9" ht="15.6" x14ac:dyDescent="0.3">
      <c r="A37" s="55" t="s">
        <v>6</v>
      </c>
      <c r="B37" s="53" t="s">
        <v>123</v>
      </c>
      <c r="C37" s="76">
        <f>ССР!D70+ССР!E70</f>
        <v>1850.0373616942379</v>
      </c>
      <c r="D37" s="57"/>
      <c r="E37" s="73"/>
      <c r="F37" s="57"/>
      <c r="G37" s="59">
        <v>2026</v>
      </c>
      <c r="H37" s="60">
        <v>105.26289686896166</v>
      </c>
      <c r="I37" s="75">
        <f>(H37+100)/200*H36/100</f>
        <v>1.1065344785145874</v>
      </c>
    </row>
    <row r="38" spans="1:9" ht="15.6" x14ac:dyDescent="0.3">
      <c r="A38" s="55" t="s">
        <v>7</v>
      </c>
      <c r="B38" s="53" t="s">
        <v>127</v>
      </c>
      <c r="C38" s="76">
        <f>ССР!F70</f>
        <v>0</v>
      </c>
      <c r="D38" s="57"/>
      <c r="E38" s="73"/>
      <c r="F38" s="57"/>
      <c r="G38" s="59">
        <v>2027</v>
      </c>
      <c r="H38" s="60">
        <v>104.42089798933949</v>
      </c>
      <c r="I38" s="75">
        <f>(H38+100)/200*H37/100*H36/100</f>
        <v>1.1599922999352297</v>
      </c>
    </row>
    <row r="39" spans="1:9" ht="15.6" x14ac:dyDescent="0.3">
      <c r="A39" s="55" t="s">
        <v>8</v>
      </c>
      <c r="B39" s="53" t="s">
        <v>128</v>
      </c>
      <c r="C39" s="76">
        <f>ССР!G70-'Сводка затрат'!C29</f>
        <v>110.04601939010306</v>
      </c>
      <c r="D39" s="57"/>
      <c r="E39" s="73"/>
      <c r="F39" s="57"/>
      <c r="G39" s="59">
        <v>2028</v>
      </c>
      <c r="H39" s="60">
        <v>104.42089798933949</v>
      </c>
      <c r="I39" s="75">
        <f>(H39+100)/200*H38/100*H37/100*H36/100</f>
        <v>1.2112743761995592</v>
      </c>
    </row>
    <row r="40" spans="1:9" ht="15.6" x14ac:dyDescent="0.3">
      <c r="A40" s="50">
        <v>2</v>
      </c>
      <c r="B40" s="53" t="s">
        <v>9</v>
      </c>
      <c r="C40" s="76">
        <f>C37+C38+C39</f>
        <v>1960.083381084341</v>
      </c>
      <c r="D40" s="63"/>
      <c r="E40" s="68"/>
      <c r="F40" s="69"/>
      <c r="G40" s="59">
        <v>2029</v>
      </c>
      <c r="H40" s="60">
        <v>104.42089798933949</v>
      </c>
      <c r="I40" s="75">
        <f>(H40+100)/200*H39/100*H38/100*H37/100*H36/100</f>
        <v>1.26482358074235</v>
      </c>
    </row>
    <row r="41" spans="1:9" ht="15.6" x14ac:dyDescent="0.3">
      <c r="A41" s="55" t="s">
        <v>10</v>
      </c>
      <c r="B41" s="53" t="s">
        <v>129</v>
      </c>
      <c r="C41" s="62">
        <f>C40-ROUND(C40/1.2,5)</f>
        <v>326.68056108434098</v>
      </c>
      <c r="D41" s="57"/>
      <c r="E41" s="73"/>
      <c r="F41" s="57"/>
      <c r="G41" s="51"/>
      <c r="H41" s="51"/>
      <c r="I41" s="51"/>
    </row>
    <row r="42" spans="1:9" ht="15.6" x14ac:dyDescent="0.3">
      <c r="A42" s="50">
        <v>3</v>
      </c>
      <c r="B42" s="53" t="s">
        <v>130</v>
      </c>
      <c r="C42" s="77">
        <f>C40*I39</f>
        <v>2374.1987747220583</v>
      </c>
      <c r="D42" s="57"/>
      <c r="E42" s="68"/>
      <c r="F42" s="69"/>
      <c r="G42" s="51"/>
      <c r="H42" s="51"/>
      <c r="I42" s="51"/>
    </row>
    <row r="43" spans="1:9" ht="15.6" x14ac:dyDescent="0.3">
      <c r="A43" s="50"/>
      <c r="B43" s="53" t="s">
        <v>131</v>
      </c>
      <c r="C43" s="62">
        <f>C33</f>
        <v>0.92</v>
      </c>
      <c r="D43" s="57"/>
      <c r="E43" s="68"/>
      <c r="F43" s="69"/>
      <c r="G43" s="51"/>
      <c r="H43" s="51"/>
      <c r="I43" s="51"/>
    </row>
    <row r="44" spans="1:9" ht="15.6" x14ac:dyDescent="0.3">
      <c r="A44" s="50"/>
      <c r="B44" s="53" t="s">
        <v>132</v>
      </c>
      <c r="C44" s="67">
        <f>C42*C43</f>
        <v>2184.2628727442939</v>
      </c>
      <c r="D44" s="57"/>
      <c r="E44" s="68"/>
      <c r="F44" s="69"/>
      <c r="G44" s="51"/>
      <c r="H44" s="51"/>
      <c r="I44" s="51"/>
    </row>
    <row r="45" spans="1:9" ht="15.6" x14ac:dyDescent="0.3">
      <c r="A45" s="50"/>
      <c r="B45" s="53"/>
      <c r="C45" s="76"/>
      <c r="D45" s="57"/>
      <c r="E45" s="78"/>
      <c r="F45" s="57"/>
      <c r="G45" s="51"/>
      <c r="H45" s="51"/>
      <c r="I45" s="51"/>
    </row>
    <row r="46" spans="1:9" ht="15.6" x14ac:dyDescent="0.3">
      <c r="A46" s="50"/>
      <c r="B46" s="53" t="s">
        <v>134</v>
      </c>
      <c r="C46" s="103">
        <f>C34+C44</f>
        <v>2313.3276071500909</v>
      </c>
      <c r="D46" s="57"/>
      <c r="E46" s="68"/>
      <c r="F46" s="69"/>
      <c r="G46" s="51"/>
      <c r="H46" s="51"/>
      <c r="I46" s="79"/>
    </row>
    <row r="47" spans="1:9" ht="15.6" x14ac:dyDescent="0.3">
      <c r="A47" s="52"/>
      <c r="B47" s="52"/>
      <c r="C47" s="52"/>
      <c r="D47" s="79"/>
      <c r="E47" s="51"/>
      <c r="F47" s="74"/>
      <c r="G47" s="51"/>
      <c r="H47" s="51"/>
      <c r="I47" s="51"/>
    </row>
    <row r="48" spans="1:9" ht="15.6" x14ac:dyDescent="0.3">
      <c r="A48" s="80" t="s">
        <v>135</v>
      </c>
      <c r="B48" s="52"/>
      <c r="C48" s="52"/>
      <c r="D48" s="51"/>
      <c r="E48" s="81"/>
      <c r="F48" s="51"/>
      <c r="G48" s="51"/>
      <c r="H48" s="51"/>
      <c r="I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139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1408.6868068799999</v>
      </c>
      <c r="E25" s="20">
        <v>21.432168216288002</v>
      </c>
      <c r="F25" s="20">
        <v>0</v>
      </c>
      <c r="G25" s="20">
        <v>0</v>
      </c>
      <c r="H25" s="20">
        <v>1430.1189750962999</v>
      </c>
    </row>
    <row r="26" spans="1:8" ht="17.100000000000001" customHeight="1" x14ac:dyDescent="0.3">
      <c r="A26" s="6"/>
      <c r="B26" s="9"/>
      <c r="C26" s="9" t="s">
        <v>26</v>
      </c>
      <c r="D26" s="20">
        <v>1408.6868068799999</v>
      </c>
      <c r="E26" s="20">
        <v>21.432168216288002</v>
      </c>
      <c r="F26" s="20">
        <v>0</v>
      </c>
      <c r="G26" s="20">
        <v>0</v>
      </c>
      <c r="H26" s="20">
        <v>1430.1189750962999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1408.6868068799999</v>
      </c>
      <c r="E42" s="20">
        <v>21.432168216288002</v>
      </c>
      <c r="F42" s="20">
        <v>0</v>
      </c>
      <c r="G42" s="20">
        <v>0</v>
      </c>
      <c r="H42" s="20">
        <v>1430.1189750962999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28.173736137599999</v>
      </c>
      <c r="E44" s="20">
        <v>0.42864336432574002</v>
      </c>
      <c r="F44" s="20">
        <v>0</v>
      </c>
      <c r="G44" s="20">
        <v>0</v>
      </c>
      <c r="H44" s="20">
        <v>28.602379501925999</v>
      </c>
    </row>
    <row r="45" spans="1:8" ht="17.100000000000001" customHeight="1" x14ac:dyDescent="0.3">
      <c r="A45" s="6"/>
      <c r="B45" s="9"/>
      <c r="C45" s="9" t="s">
        <v>41</v>
      </c>
      <c r="D45" s="20">
        <v>28.173736137599999</v>
      </c>
      <c r="E45" s="20">
        <v>0.42864336432574002</v>
      </c>
      <c r="F45" s="20">
        <v>0</v>
      </c>
      <c r="G45" s="20">
        <v>0</v>
      </c>
      <c r="H45" s="20">
        <v>28.602379501925999</v>
      </c>
    </row>
    <row r="46" spans="1:8" ht="17.100000000000001" customHeight="1" x14ac:dyDescent="0.3">
      <c r="A46" s="6"/>
      <c r="B46" s="9"/>
      <c r="C46" s="9" t="s">
        <v>42</v>
      </c>
      <c r="D46" s="20">
        <v>1436.8605430176001</v>
      </c>
      <c r="E46" s="20">
        <v>21.860811580612999</v>
      </c>
      <c r="F46" s="20">
        <v>0</v>
      </c>
      <c r="G46" s="20">
        <v>0</v>
      </c>
      <c r="H46" s="20">
        <v>1458.7213545981999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25</v>
      </c>
      <c r="D48" s="20">
        <v>0</v>
      </c>
      <c r="E48" s="20">
        <v>0</v>
      </c>
      <c r="F48" s="20">
        <v>0</v>
      </c>
      <c r="G48" s="20">
        <v>16.004275363967999</v>
      </c>
      <c r="H48" s="20">
        <v>16.004275363967999</v>
      </c>
    </row>
    <row r="49" spans="1:8" ht="31.2" x14ac:dyDescent="0.3">
      <c r="A49" s="6">
        <v>4</v>
      </c>
      <c r="B49" s="6" t="s">
        <v>65</v>
      </c>
      <c r="C49" s="7" t="s">
        <v>67</v>
      </c>
      <c r="D49" s="20">
        <v>37.502060172759002</v>
      </c>
      <c r="E49" s="20">
        <v>0.57056718225400005</v>
      </c>
      <c r="F49" s="20">
        <v>0</v>
      </c>
      <c r="G49" s="20">
        <v>0</v>
      </c>
      <c r="H49" s="20">
        <v>38.072627355012997</v>
      </c>
    </row>
    <row r="50" spans="1:8" x14ac:dyDescent="0.3">
      <c r="A50" s="6">
        <v>5</v>
      </c>
      <c r="B50" s="6" t="s">
        <v>66</v>
      </c>
      <c r="C50" s="7" t="s">
        <v>68</v>
      </c>
      <c r="D50" s="20">
        <v>0</v>
      </c>
      <c r="E50" s="20">
        <v>0</v>
      </c>
      <c r="F50" s="20">
        <v>0</v>
      </c>
      <c r="G50" s="20">
        <v>31.654253394781001</v>
      </c>
      <c r="H50" s="20">
        <v>31.654253394781001</v>
      </c>
    </row>
    <row r="51" spans="1:8" x14ac:dyDescent="0.3">
      <c r="A51" s="6">
        <v>6</v>
      </c>
      <c r="B51" s="6"/>
      <c r="C51" s="7" t="s">
        <v>69</v>
      </c>
      <c r="D51" s="20">
        <v>0</v>
      </c>
      <c r="E51" s="20">
        <v>0</v>
      </c>
      <c r="F51" s="20">
        <v>0</v>
      </c>
      <c r="G51" s="20">
        <v>26.757848119395</v>
      </c>
      <c r="H51" s="20">
        <v>26.757848119395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11.682218362218</v>
      </c>
      <c r="H52" s="20">
        <v>11.682218362218</v>
      </c>
    </row>
    <row r="53" spans="1:8" ht="17.100000000000001" customHeight="1" x14ac:dyDescent="0.3">
      <c r="A53" s="6"/>
      <c r="B53" s="9"/>
      <c r="C53" s="9" t="s">
        <v>64</v>
      </c>
      <c r="D53" s="20">
        <v>37.502060172759002</v>
      </c>
      <c r="E53" s="20">
        <v>0.57056718225400005</v>
      </c>
      <c r="F53" s="20">
        <v>0</v>
      </c>
      <c r="G53" s="20">
        <v>86.098595240362002</v>
      </c>
      <c r="H53" s="20">
        <v>124.17122259538</v>
      </c>
    </row>
    <row r="54" spans="1:8" ht="17.100000000000001" customHeight="1" x14ac:dyDescent="0.3">
      <c r="A54" s="6"/>
      <c r="B54" s="9"/>
      <c r="C54" s="9" t="s">
        <v>63</v>
      </c>
      <c r="D54" s="20">
        <v>1474.3626031904</v>
      </c>
      <c r="E54" s="20">
        <v>22.431378762866998</v>
      </c>
      <c r="F54" s="20">
        <v>0</v>
      </c>
      <c r="G54" s="20">
        <v>86.098595240362002</v>
      </c>
      <c r="H54" s="20">
        <v>1582.8925771935999</v>
      </c>
    </row>
    <row r="55" spans="1:8" ht="17.100000000000001" customHeight="1" x14ac:dyDescent="0.3">
      <c r="A55" s="6"/>
      <c r="B55" s="9"/>
      <c r="C55" s="9" t="s">
        <v>62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61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60</v>
      </c>
      <c r="D58" s="20">
        <v>1474.3626031904</v>
      </c>
      <c r="E58" s="20">
        <v>22.431378762866998</v>
      </c>
      <c r="F58" s="20">
        <v>0</v>
      </c>
      <c r="G58" s="20">
        <v>86.098595240362002</v>
      </c>
      <c r="H58" s="20">
        <v>1582.8925771935999</v>
      </c>
    </row>
    <row r="59" spans="1:8" ht="153" customHeight="1" x14ac:dyDescent="0.3">
      <c r="A59" s="6"/>
      <c r="B59" s="9"/>
      <c r="C59" s="9" t="s">
        <v>59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58</v>
      </c>
      <c r="C60" s="7" t="s">
        <v>57</v>
      </c>
      <c r="D60" s="20">
        <v>0</v>
      </c>
      <c r="E60" s="20">
        <v>0</v>
      </c>
      <c r="F60" s="20">
        <v>0</v>
      </c>
      <c r="G60" s="20">
        <v>100.78210202827999</v>
      </c>
      <c r="H60" s="20">
        <v>100.78210202827999</v>
      </c>
    </row>
    <row r="61" spans="1:8" ht="17.100000000000001" customHeight="1" x14ac:dyDescent="0.3">
      <c r="A61" s="6"/>
      <c r="B61" s="9"/>
      <c r="C61" s="9" t="s">
        <v>56</v>
      </c>
      <c r="D61" s="20">
        <v>0</v>
      </c>
      <c r="E61" s="20">
        <v>0</v>
      </c>
      <c r="F61" s="20">
        <v>0</v>
      </c>
      <c r="G61" s="20">
        <v>100.78210202827999</v>
      </c>
      <c r="H61" s="20">
        <v>100.78210202827999</v>
      </c>
    </row>
    <row r="62" spans="1:8" ht="17.100000000000001" customHeight="1" x14ac:dyDescent="0.3">
      <c r="A62" s="6"/>
      <c r="B62" s="9"/>
      <c r="C62" s="9" t="s">
        <v>55</v>
      </c>
      <c r="D62" s="20">
        <v>1474.3626031904</v>
      </c>
      <c r="E62" s="20">
        <v>22.431378762866998</v>
      </c>
      <c r="F62" s="20">
        <v>0</v>
      </c>
      <c r="G62" s="20">
        <v>186.88069726864001</v>
      </c>
      <c r="H62" s="20">
        <v>1683.6746792219001</v>
      </c>
    </row>
    <row r="63" spans="1:8" ht="17.100000000000001" customHeight="1" x14ac:dyDescent="0.3">
      <c r="A63" s="6"/>
      <c r="B63" s="9"/>
      <c r="C63" s="9" t="s">
        <v>54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53</v>
      </c>
      <c r="C64" s="7" t="s">
        <v>52</v>
      </c>
      <c r="D64" s="20">
        <f>D62 * 3%</f>
        <v>44.230878095712001</v>
      </c>
      <c r="E64" s="20">
        <f>E62 * 3%</f>
        <v>0.67294136288600992</v>
      </c>
      <c r="F64" s="20">
        <f>F62 * 3%</f>
        <v>0</v>
      </c>
      <c r="G64" s="20">
        <f>G62 * 3%</f>
        <v>5.6064209180592002</v>
      </c>
      <c r="H64" s="20">
        <f>SUM(D64:G64)</f>
        <v>50.510240376657208</v>
      </c>
    </row>
    <row r="65" spans="1:8" ht="17.100000000000001" customHeight="1" x14ac:dyDescent="0.3">
      <c r="A65" s="6"/>
      <c r="B65" s="9"/>
      <c r="C65" s="9" t="s">
        <v>51</v>
      </c>
      <c r="D65" s="20">
        <f>D64</f>
        <v>44.230878095712001</v>
      </c>
      <c r="E65" s="20">
        <f>E64</f>
        <v>0.67294136288600992</v>
      </c>
      <c r="F65" s="20">
        <f>F64</f>
        <v>0</v>
      </c>
      <c r="G65" s="20">
        <f>G64</f>
        <v>5.6064209180592002</v>
      </c>
      <c r="H65" s="20">
        <f>SUM(D65:G65)</f>
        <v>50.510240376657208</v>
      </c>
    </row>
    <row r="66" spans="1:8" ht="17.100000000000001" customHeight="1" x14ac:dyDescent="0.3">
      <c r="A66" s="6"/>
      <c r="B66" s="9"/>
      <c r="C66" s="9" t="s">
        <v>50</v>
      </c>
      <c r="D66" s="20">
        <f>D65 + D62</f>
        <v>1518.5934812861119</v>
      </c>
      <c r="E66" s="20">
        <f>E65 + E62</f>
        <v>23.104320125753009</v>
      </c>
      <c r="F66" s="20">
        <f>F65 + F62</f>
        <v>0</v>
      </c>
      <c r="G66" s="20">
        <f>G65 + G62</f>
        <v>192.48711818669921</v>
      </c>
      <c r="H66" s="20">
        <f>SUM(D66:G66)</f>
        <v>1734.1849195985642</v>
      </c>
    </row>
    <row r="67" spans="1:8" ht="17.100000000000001" customHeight="1" x14ac:dyDescent="0.3">
      <c r="A67" s="6"/>
      <c r="B67" s="9"/>
      <c r="C67" s="9" t="s">
        <v>49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48</v>
      </c>
      <c r="C68" s="7" t="s">
        <v>47</v>
      </c>
      <c r="D68" s="20">
        <f>D66 * 20%</f>
        <v>303.7186962572224</v>
      </c>
      <c r="E68" s="20">
        <f>E66 * 20%</f>
        <v>4.6208640251506017</v>
      </c>
      <c r="F68" s="20">
        <f>F66 * 20%</f>
        <v>0</v>
      </c>
      <c r="G68" s="20">
        <f>G66 * 20%</f>
        <v>38.497423637339843</v>
      </c>
      <c r="H68" s="20">
        <f>SUM(D68:G68)</f>
        <v>346.83698391971285</v>
      </c>
    </row>
    <row r="69" spans="1:8" ht="17.100000000000001" customHeight="1" x14ac:dyDescent="0.3">
      <c r="A69" s="6"/>
      <c r="B69" s="9"/>
      <c r="C69" s="9" t="s">
        <v>46</v>
      </c>
      <c r="D69" s="20">
        <f>D68</f>
        <v>303.7186962572224</v>
      </c>
      <c r="E69" s="20">
        <f>E68</f>
        <v>4.6208640251506017</v>
      </c>
      <c r="F69" s="20">
        <f>F68</f>
        <v>0</v>
      </c>
      <c r="G69" s="20">
        <f>G68</f>
        <v>38.497423637339843</v>
      </c>
      <c r="H69" s="20">
        <f>SUM(D69:G69)</f>
        <v>346.83698391971285</v>
      </c>
    </row>
    <row r="70" spans="1:8" ht="17.100000000000001" customHeight="1" x14ac:dyDescent="0.3">
      <c r="A70" s="6"/>
      <c r="B70" s="9"/>
      <c r="C70" s="9" t="s">
        <v>45</v>
      </c>
      <c r="D70" s="20">
        <f>D69 + D66</f>
        <v>1822.3121775433342</v>
      </c>
      <c r="E70" s="20">
        <f>E69 + E66</f>
        <v>27.725184150903612</v>
      </c>
      <c r="F70" s="20">
        <f>F69 + F66</f>
        <v>0</v>
      </c>
      <c r="G70" s="20">
        <f>G69 + G66</f>
        <v>230.98454182403904</v>
      </c>
      <c r="H70" s="20">
        <f>SUM(D70:G70)</f>
        <v>2081.0219035182768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140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25</v>
      </c>
      <c r="D13" s="19">
        <v>1408.6868068799999</v>
      </c>
      <c r="E13" s="19">
        <v>21.432168216288002</v>
      </c>
      <c r="F13" s="19">
        <v>0</v>
      </c>
      <c r="G13" s="19">
        <v>0</v>
      </c>
      <c r="H13" s="19">
        <v>1430.1189750962999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1408.6868068799999</v>
      </c>
      <c r="E14" s="19">
        <v>21.432168216288002</v>
      </c>
      <c r="F14" s="19">
        <v>0</v>
      </c>
      <c r="G14" s="19">
        <v>0</v>
      </c>
      <c r="H14" s="19">
        <v>1430.1189750962999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74</v>
      </c>
      <c r="C7" s="29" t="s">
        <v>75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80</v>
      </c>
      <c r="C13" s="25" t="s">
        <v>81</v>
      </c>
      <c r="D13" s="19">
        <v>0</v>
      </c>
      <c r="E13" s="19">
        <v>0</v>
      </c>
      <c r="F13" s="19">
        <v>0</v>
      </c>
      <c r="G13" s="19">
        <v>16.004275363967999</v>
      </c>
      <c r="H13" s="19">
        <v>16.004275363967999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16.004275363967999</v>
      </c>
      <c r="H14" s="19">
        <v>16.004275363967999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71</v>
      </c>
    </row>
    <row r="2" spans="1:14" ht="45.75" customHeight="1" x14ac:dyDescent="0.3">
      <c r="A2" s="1"/>
      <c r="B2" s="1" t="s">
        <v>72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74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76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100.78210202827999</v>
      </c>
      <c r="H13" s="19">
        <v>100.78210202827999</v>
      </c>
      <c r="J13" s="5"/>
    </row>
    <row r="14" spans="1:14" ht="17.100000000000001" customHeight="1" x14ac:dyDescent="0.3">
      <c r="A14" s="6"/>
      <c r="B14" s="9"/>
      <c r="C14" s="9" t="s">
        <v>78</v>
      </c>
      <c r="D14" s="19">
        <v>0</v>
      </c>
      <c r="E14" s="19">
        <v>0</v>
      </c>
      <c r="F14" s="19">
        <v>0</v>
      </c>
      <c r="G14" s="19">
        <v>100.78210202827999</v>
      </c>
      <c r="H14" s="19">
        <v>100.78210202827999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zoomScale="75" zoomScaleNormal="87" workbookViewId="0">
      <selection activeCell="C17" sqref="C17:C21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75</v>
      </c>
      <c r="B3" s="94"/>
      <c r="C3" s="45"/>
      <c r="D3" s="43">
        <v>1446.1232504602001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1408.6868068799999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21.432168216288002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1430.1189750962999</v>
      </c>
      <c r="E8" s="41">
        <v>0.4</v>
      </c>
      <c r="F8" s="41" t="s">
        <v>98</v>
      </c>
      <c r="G8" s="44">
        <v>3575.2974377406999</v>
      </c>
      <c r="H8" s="47"/>
    </row>
    <row r="9" spans="1:8" x14ac:dyDescent="0.3">
      <c r="A9" s="99">
        <v>1</v>
      </c>
      <c r="B9" s="42" t="s">
        <v>94</v>
      </c>
      <c r="C9" s="95"/>
      <c r="D9" s="44">
        <v>1408.6868068799999</v>
      </c>
      <c r="E9" s="41"/>
      <c r="F9" s="41"/>
      <c r="G9" s="41"/>
      <c r="H9" s="96" t="s">
        <v>99</v>
      </c>
    </row>
    <row r="10" spans="1:8" x14ac:dyDescent="0.3">
      <c r="A10" s="95"/>
      <c r="B10" s="42" t="s">
        <v>95</v>
      </c>
      <c r="C10" s="95"/>
      <c r="D10" s="44">
        <v>21.432168216288002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5" t="s">
        <v>100</v>
      </c>
      <c r="B13" s="42" t="s">
        <v>94</v>
      </c>
      <c r="C13" s="37"/>
      <c r="D13" s="43">
        <v>1408.6868068799999</v>
      </c>
      <c r="E13" s="41"/>
      <c r="F13" s="41"/>
      <c r="G13" s="41"/>
      <c r="H13" s="47"/>
    </row>
    <row r="14" spans="1:8" x14ac:dyDescent="0.3">
      <c r="A14" s="95"/>
      <c r="B14" s="42" t="s">
        <v>95</v>
      </c>
      <c r="C14" s="37"/>
      <c r="D14" s="43">
        <v>21.432168216288002</v>
      </c>
      <c r="E14" s="41"/>
      <c r="F14" s="41"/>
      <c r="G14" s="41"/>
      <c r="H14" s="47"/>
    </row>
    <row r="15" spans="1:8" x14ac:dyDescent="0.3">
      <c r="A15" s="95"/>
      <c r="B15" s="42" t="s">
        <v>96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97</v>
      </c>
      <c r="C16" s="37"/>
      <c r="D16" s="43">
        <v>16.004275363967999</v>
      </c>
      <c r="E16" s="41"/>
      <c r="F16" s="41"/>
      <c r="G16" s="41"/>
      <c r="H16" s="47"/>
    </row>
    <row r="17" spans="1:8" x14ac:dyDescent="0.3">
      <c r="A17" s="97" t="s">
        <v>81</v>
      </c>
      <c r="B17" s="98"/>
      <c r="C17" s="95" t="s">
        <v>25</v>
      </c>
      <c r="D17" s="44">
        <v>16.004275363967999</v>
      </c>
      <c r="E17" s="41">
        <v>0.4</v>
      </c>
      <c r="F17" s="41" t="s">
        <v>98</v>
      </c>
      <c r="G17" s="44">
        <v>40.01068840992</v>
      </c>
      <c r="H17" s="47"/>
    </row>
    <row r="18" spans="1:8" x14ac:dyDescent="0.3">
      <c r="A18" s="99">
        <v>1</v>
      </c>
      <c r="B18" s="42" t="s">
        <v>94</v>
      </c>
      <c r="C18" s="95"/>
      <c r="D18" s="44">
        <v>0</v>
      </c>
      <c r="E18" s="41"/>
      <c r="F18" s="41"/>
      <c r="G18" s="41"/>
      <c r="H18" s="96" t="s">
        <v>99</v>
      </c>
    </row>
    <row r="19" spans="1:8" x14ac:dyDescent="0.3">
      <c r="A19" s="95"/>
      <c r="B19" s="42" t="s">
        <v>95</v>
      </c>
      <c r="C19" s="95"/>
      <c r="D19" s="44">
        <v>0</v>
      </c>
      <c r="E19" s="41"/>
      <c r="F19" s="41"/>
      <c r="G19" s="41"/>
      <c r="H19" s="96"/>
    </row>
    <row r="20" spans="1:8" x14ac:dyDescent="0.3">
      <c r="A20" s="95"/>
      <c r="B20" s="42" t="s">
        <v>96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97</v>
      </c>
      <c r="C21" s="95"/>
      <c r="D21" s="44">
        <v>16.004275363967999</v>
      </c>
      <c r="E21" s="41"/>
      <c r="F21" s="41"/>
      <c r="G21" s="41"/>
      <c r="H21" s="96"/>
    </row>
    <row r="22" spans="1:8" ht="24.6" x14ac:dyDescent="0.3">
      <c r="A22" s="101" t="s">
        <v>83</v>
      </c>
      <c r="B22" s="94"/>
      <c r="C22" s="37"/>
      <c r="D22" s="43">
        <v>100.78210202827999</v>
      </c>
      <c r="E22" s="41"/>
      <c r="F22" s="41"/>
      <c r="G22" s="41"/>
      <c r="H22" s="47"/>
    </row>
    <row r="23" spans="1:8" x14ac:dyDescent="0.3">
      <c r="A23" s="95" t="s">
        <v>101</v>
      </c>
      <c r="B23" s="42" t="s">
        <v>94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95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96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97</v>
      </c>
      <c r="C26" s="37"/>
      <c r="D26" s="43">
        <v>100.78210202827999</v>
      </c>
      <c r="E26" s="41"/>
      <c r="F26" s="41"/>
      <c r="G26" s="41"/>
      <c r="H26" s="47"/>
    </row>
    <row r="27" spans="1:8" x14ac:dyDescent="0.3">
      <c r="A27" s="97" t="s">
        <v>83</v>
      </c>
      <c r="B27" s="98"/>
      <c r="C27" s="95" t="s">
        <v>25</v>
      </c>
      <c r="D27" s="44">
        <v>100.78210202827999</v>
      </c>
      <c r="E27" s="41">
        <v>0.4</v>
      </c>
      <c r="F27" s="41" t="s">
        <v>98</v>
      </c>
      <c r="G27" s="44">
        <v>251.95525507068999</v>
      </c>
      <c r="H27" s="47"/>
    </row>
    <row r="28" spans="1:8" x14ac:dyDescent="0.3">
      <c r="A28" s="99">
        <v>1</v>
      </c>
      <c r="B28" s="42" t="s">
        <v>94</v>
      </c>
      <c r="C28" s="95"/>
      <c r="D28" s="44">
        <v>0</v>
      </c>
      <c r="E28" s="41"/>
      <c r="F28" s="41"/>
      <c r="G28" s="41"/>
      <c r="H28" s="96" t="s">
        <v>99</v>
      </c>
    </row>
    <row r="29" spans="1:8" x14ac:dyDescent="0.3">
      <c r="A29" s="95"/>
      <c r="B29" s="42" t="s">
        <v>95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96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97</v>
      </c>
      <c r="C31" s="95"/>
      <c r="D31" s="44">
        <v>100.78210202827999</v>
      </c>
      <c r="E31" s="41"/>
      <c r="F31" s="41"/>
      <c r="G31" s="41"/>
      <c r="H31" s="96"/>
    </row>
    <row r="32" spans="1:8" x14ac:dyDescent="0.3">
      <c r="A32" s="46"/>
      <c r="C32" s="46"/>
      <c r="D32" s="40"/>
      <c r="E32" s="40"/>
      <c r="F32" s="40"/>
      <c r="G32" s="40"/>
      <c r="H32" s="49"/>
    </row>
    <row r="34" spans="1:8" x14ac:dyDescent="0.3">
      <c r="A34" s="100" t="s">
        <v>102</v>
      </c>
      <c r="B34" s="100"/>
      <c r="C34" s="100"/>
      <c r="D34" s="100"/>
      <c r="E34" s="100"/>
      <c r="F34" s="100"/>
      <c r="G34" s="100"/>
      <c r="H34" s="100"/>
    </row>
    <row r="35" spans="1:8" x14ac:dyDescent="0.3">
      <c r="A35" s="100" t="s">
        <v>103</v>
      </c>
      <c r="B35" s="100"/>
      <c r="C35" s="100"/>
      <c r="D35" s="100"/>
      <c r="E35" s="100"/>
      <c r="F35" s="100"/>
      <c r="G35" s="100"/>
      <c r="H35" s="100"/>
    </row>
  </sheetData>
  <mergeCells count="19">
    <mergeCell ref="A34:H34"/>
    <mergeCell ref="A35:H35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104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105</v>
      </c>
      <c r="B3" s="6" t="s">
        <v>106</v>
      </c>
      <c r="C3" s="6" t="s">
        <v>107</v>
      </c>
      <c r="D3" s="6" t="s">
        <v>108</v>
      </c>
      <c r="E3" s="6" t="s">
        <v>109</v>
      </c>
      <c r="F3" s="6" t="s">
        <v>110</v>
      </c>
      <c r="G3" s="6" t="s">
        <v>111</v>
      </c>
      <c r="H3" s="6" t="s">
        <v>112</v>
      </c>
    </row>
    <row r="4" spans="1:8" ht="39" hidden="1" customHeight="1" x14ac:dyDescent="0.3">
      <c r="A4" s="25" t="s">
        <v>113</v>
      </c>
      <c r="B4" s="26" t="s">
        <v>114</v>
      </c>
      <c r="C4" s="27">
        <v>1.6324150998397</v>
      </c>
      <c r="D4" s="27">
        <v>25.632087662364999</v>
      </c>
      <c r="E4" s="26">
        <v>0.4</v>
      </c>
      <c r="F4" s="26"/>
      <c r="G4" s="27">
        <v>41.842206940459</v>
      </c>
      <c r="H4" s="28"/>
    </row>
    <row r="5" spans="1:8" ht="39" customHeight="1" x14ac:dyDescent="0.3">
      <c r="A5" s="25" t="s">
        <v>115</v>
      </c>
      <c r="B5" s="26" t="s">
        <v>114</v>
      </c>
      <c r="C5" s="27">
        <v>17</v>
      </c>
      <c r="D5" s="27">
        <v>19.447555803385999</v>
      </c>
      <c r="E5" s="26">
        <v>0.4</v>
      </c>
      <c r="F5" s="25" t="s">
        <v>115</v>
      </c>
      <c r="G5" s="27">
        <v>437.98595971782999</v>
      </c>
      <c r="H5" s="28" t="s">
        <v>136</v>
      </c>
    </row>
    <row r="6" spans="1:8" ht="39" hidden="1" customHeight="1" x14ac:dyDescent="0.3">
      <c r="A6" s="25" t="s">
        <v>116</v>
      </c>
      <c r="B6" s="26" t="s">
        <v>114</v>
      </c>
      <c r="C6" s="27">
        <v>1.3409124034397</v>
      </c>
      <c r="D6" s="27">
        <v>80.053876886355994</v>
      </c>
      <c r="E6" s="26">
        <v>0.4</v>
      </c>
      <c r="F6" s="25" t="s">
        <v>116</v>
      </c>
      <c r="G6" s="27">
        <v>107.34523646034999</v>
      </c>
      <c r="H6" s="28"/>
    </row>
    <row r="7" spans="1:8" ht="39" customHeight="1" x14ac:dyDescent="0.3">
      <c r="A7" s="25" t="s">
        <v>117</v>
      </c>
      <c r="B7" s="26" t="s">
        <v>98</v>
      </c>
      <c r="C7" s="27">
        <v>0.44150998396734997</v>
      </c>
      <c r="D7" s="27">
        <v>881.09974599531995</v>
      </c>
      <c r="E7" s="26">
        <v>0.4</v>
      </c>
      <c r="F7" s="25" t="s">
        <v>117</v>
      </c>
      <c r="G7" s="27">
        <v>389.01433472803001</v>
      </c>
      <c r="H7" s="28" t="s">
        <v>137</v>
      </c>
    </row>
    <row r="8" spans="1:8" ht="39" hidden="1" customHeight="1" x14ac:dyDescent="0.3">
      <c r="A8" s="25" t="s">
        <v>118</v>
      </c>
      <c r="B8" s="26" t="s">
        <v>114</v>
      </c>
      <c r="C8" s="27">
        <v>13.700626730797</v>
      </c>
      <c r="D8" s="27">
        <v>19.225895489928</v>
      </c>
      <c r="E8" s="26">
        <v>0.4</v>
      </c>
      <c r="F8" s="26"/>
      <c r="G8" s="27">
        <v>263.40681767282001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107-02-01</vt:lpstr>
      <vt:lpstr>ОСР 107-07-01</vt:lpstr>
      <vt:lpstr>ОСР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2025-11-19T08:04:09Z</dcterms:modified>
</cp:coreProperties>
</file>